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5\"/>
    </mc:Choice>
  </mc:AlternateContent>
  <xr:revisionPtr revIDLastSave="0" documentId="13_ncr:1_{41323538-0D48-44D8-996C-045C1B996A85}" xr6:coauthVersionLast="47" xr6:coauthVersionMax="47" xr10:uidLastSave="{00000000-0000-0000-0000-000000000000}"/>
  <bookViews>
    <workbookView xWindow="96" yWindow="2328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Источники ЦИ" sheetId="8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8" i="1" l="1"/>
  <c r="I38" i="1" l="1"/>
  <c r="I37" i="1"/>
  <c r="I36" i="1"/>
  <c r="I35" i="1"/>
  <c r="I34" i="1"/>
  <c r="C30" i="1"/>
  <c r="G64" i="2"/>
  <c r="G65" i="2" s="1"/>
  <c r="G66" i="2" s="1"/>
  <c r="G68" i="2" s="1"/>
  <c r="G69" i="2" s="1"/>
  <c r="G70" i="2" s="1"/>
  <c r="C37" i="1" s="1"/>
  <c r="F64" i="2"/>
  <c r="F65" i="2" s="1"/>
  <c r="F66" i="2" s="1"/>
  <c r="F68" i="2" s="1"/>
  <c r="F69" i="2" s="1"/>
  <c r="F70" i="2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29" i="2" l="1"/>
  <c r="H57" i="2"/>
  <c r="H23" i="2"/>
  <c r="H32" i="2"/>
  <c r="H41" i="2"/>
  <c r="C31" i="1"/>
  <c r="C32" i="1"/>
  <c r="E32" i="1" s="1"/>
  <c r="D66" i="2"/>
  <c r="H65" i="2"/>
  <c r="H64" i="2"/>
  <c r="H66" i="2" l="1"/>
  <c r="D68" i="2"/>
  <c r="D69" i="2" l="1"/>
  <c r="H68" i="2"/>
  <c r="D70" i="2" l="1"/>
  <c r="H69" i="2"/>
  <c r="H70" i="2" l="1"/>
  <c r="C35" i="1"/>
  <c r="C39" i="1" l="1"/>
  <c r="C40" i="1"/>
  <c r="C42" i="1" l="1"/>
  <c r="E42" i="1" s="1"/>
  <c r="E40" i="1"/>
</calcChain>
</file>

<file path=xl/sharedStrings.xml><?xml version="1.0" encoding="utf-8"?>
<sst xmlns="http://schemas.openxmlformats.org/spreadsheetml/2006/main" count="222" uniqueCount="131">
  <si>
    <t>СВОДКА ЗАТРАТ</t>
  </si>
  <si>
    <t>P_0275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</si>
  <si>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</si>
  <si>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</si>
  <si>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</si>
  <si>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</si>
  <si>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</si>
  <si>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</si>
  <si>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</si>
  <si>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</si>
  <si>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</si>
  <si>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</si>
  <si>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</si>
  <si>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</si>
  <si>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</si>
  <si>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</si>
  <si>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</si>
  <si>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</si>
  <si>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</si>
  <si>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</si>
  <si>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</si>
  <si>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</si>
  <si>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</si>
  <si>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</si>
  <si>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</si>
  <si>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</si>
  <si>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</si>
  <si>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</si>
  <si>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</si>
  <si>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</si>
  <si>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</si>
  <si>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</si>
  <si>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</si>
  <si>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</si>
  <si>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</si>
  <si>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</si>
  <si>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</si>
  <si>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</si>
  <si>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</si>
  <si>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</si>
  <si>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</si>
  <si>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</si>
  <si>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</si>
  <si>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</si>
  <si>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</si>
  <si>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</si>
  <si>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</si>
  <si>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</si>
  <si>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</si>
  <si>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</si>
  <si>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</si>
  <si>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</si>
  <si>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</si>
  <si>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</si>
  <si>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</si>
  <si>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</si>
  <si>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</si>
  <si>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</si>
  <si>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</si>
  <si>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</si>
  <si>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</si>
  <si>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</si>
  <si>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</si>
  <si>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</si>
  <si>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</si>
  <si>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</si>
  <si>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</si>
  <si>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</si>
  <si>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</si>
  <si>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</si>
  <si>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</si>
  <si>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</si>
  <si>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</si>
  <si>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</si>
  <si>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</si>
  <si>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</si>
  <si>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</si>
  <si>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</si>
  <si>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</si>
  <si>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</si>
  <si>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</si>
  <si>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</si>
  <si>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</si>
  <si>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</si>
  <si>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</si>
  <si>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</si>
  <si>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</si>
  <si>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</si>
  <si>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</si>
  <si>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</si>
  <si>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</si>
  <si>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</si>
  <si>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</si>
  <si>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</si>
  <si>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</si>
  <si>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</si>
  <si>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км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</si>
  <si>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</si>
  <si>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</si>
  <si>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</si>
  <si>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</si>
  <si>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</si>
  <si>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</si>
  <si>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</si>
  <si>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</si>
  <si>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</si>
  <si>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</si>
  <si>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</si>
  <si>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</si>
  <si>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</si>
  <si>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</si>
  <si>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</si>
  <si>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"Реконструкция КЛ-0,4кВ (протяженностью 0,13км)от ЗТП НО 3207/2*400кВА до ж/д Советская 106" г.о. Отрадный Самарская область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</si>
  <si>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</si>
  <si>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</si>
  <si>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</si>
  <si>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</si>
  <si>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</si>
  <si>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КВЛ-6кВ Ф-16 ЦРП-6-КТП-178" г.о. Новокуйбышевск Самарская область</t>
  </si>
  <si>
    <t>Строительные работы</t>
  </si>
  <si>
    <t>ОСР 6-12-01</t>
  </si>
  <si>
    <t>ОСР 6-09-01</t>
  </si>
  <si>
    <t>ОСР 6-02-01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</si>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</sst>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0" fontId="13" fillId="0" borderId="0" xfId="4" applyFont="1" applyAlignment="1">
      <alignment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5" fontId="12" fillId="0" borderId="1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0" zoomScale="90" zoomScaleNormal="90" workbookViewId="0">
      <selection activeCell="C37" sqref="C37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0.6640625" customWidth="1"/>
    <col min="9" max="9" width="14.3320312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6" t="s">
        <v>0</v>
      </c>
      <c r="B12" s="86"/>
      <c r="C12" s="86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89" t="s">
        <v>1</v>
      </c>
      <c r="B16" s="89"/>
      <c r="C16" s="89"/>
    </row>
    <row r="17" spans="1:9" ht="15.75" customHeight="1" x14ac:dyDescent="0.3">
      <c r="A17" s="88" t="s">
        <v>2</v>
      </c>
      <c r="B17" s="88"/>
      <c r="C17" s="88"/>
    </row>
    <row r="18" spans="1:9" ht="15.75" customHeight="1" x14ac:dyDescent="0.3">
      <c r="A18" s="1"/>
      <c r="B18" s="1"/>
      <c r="C18" s="1"/>
    </row>
    <row r="19" spans="1:9" ht="72" customHeight="1" x14ac:dyDescent="0.3">
      <c r="A19" s="87" t="s">
        <v>112</v>
      </c>
      <c r="B19" s="87"/>
      <c r="C19" s="87"/>
    </row>
    <row r="20" spans="1:9" ht="15.75" customHeight="1" x14ac:dyDescent="0.3">
      <c r="A20" s="88" t="s">
        <v>3</v>
      </c>
      <c r="B20" s="88"/>
      <c r="C20" s="88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97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3" t="s">
        <v>98</v>
      </c>
      <c r="B25" s="84"/>
      <c r="C25" s="85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99</v>
      </c>
      <c r="C26" s="41"/>
      <c r="D26" s="38"/>
      <c r="E26" s="38"/>
      <c r="F26" s="38"/>
      <c r="G26" s="39"/>
      <c r="H26" s="39" t="s">
        <v>100</v>
      </c>
      <c r="I26" s="39"/>
    </row>
    <row r="27" spans="1:9" ht="15.75" customHeight="1" x14ac:dyDescent="0.3">
      <c r="A27" s="42" t="s">
        <v>6</v>
      </c>
      <c r="B27" s="40" t="s">
        <v>101</v>
      </c>
      <c r="C27" s="43">
        <v>0</v>
      </c>
      <c r="D27" s="44"/>
      <c r="E27" s="44"/>
      <c r="F27" s="44"/>
      <c r="G27" s="45" t="s">
        <v>102</v>
      </c>
      <c r="H27" s="46" t="s">
        <v>103</v>
      </c>
      <c r="I27" s="46" t="s">
        <v>104</v>
      </c>
    </row>
    <row r="28" spans="1:9" ht="15.75" customHeight="1" x14ac:dyDescent="0.3">
      <c r="A28" s="42" t="s">
        <v>7</v>
      </c>
      <c r="B28" s="40" t="s">
        <v>105</v>
      </c>
      <c r="C28" s="43">
        <v>0</v>
      </c>
      <c r="D28" s="44"/>
      <c r="E28" s="44"/>
      <c r="F28" s="44"/>
      <c r="G28" s="47">
        <v>2019</v>
      </c>
      <c r="H28" s="48">
        <v>106.826398641827</v>
      </c>
      <c r="I28" s="49"/>
    </row>
    <row r="29" spans="1:9" ht="15.75" customHeight="1" x14ac:dyDescent="0.3">
      <c r="A29" s="42" t="s">
        <v>8</v>
      </c>
      <c r="B29" s="40" t="s">
        <v>106</v>
      </c>
      <c r="C29" s="50">
        <v>0</v>
      </c>
      <c r="D29" s="44"/>
      <c r="E29" s="44"/>
      <c r="F29" s="44"/>
      <c r="G29" s="47">
        <v>2020</v>
      </c>
      <c r="H29" s="48">
        <v>105.56188522495653</v>
      </c>
      <c r="I29" s="49"/>
    </row>
    <row r="30" spans="1:9" ht="15.75" customHeight="1" x14ac:dyDescent="0.3">
      <c r="A30" s="37">
        <v>2</v>
      </c>
      <c r="B30" s="40" t="s">
        <v>9</v>
      </c>
      <c r="C30" s="50">
        <f>C27+C28+C29</f>
        <v>0</v>
      </c>
      <c r="D30" s="51"/>
      <c r="E30" s="52"/>
      <c r="F30" s="53"/>
      <c r="G30" s="47">
        <v>2021</v>
      </c>
      <c r="H30" s="48">
        <v>104.9354</v>
      </c>
      <c r="I30" s="49"/>
    </row>
    <row r="31" spans="1:9" ht="15.75" customHeight="1" x14ac:dyDescent="0.3">
      <c r="A31" s="42" t="s">
        <v>10</v>
      </c>
      <c r="B31" s="40" t="s">
        <v>107</v>
      </c>
      <c r="C31" s="50">
        <f>C30-ROUND(C30/1.2,5)</f>
        <v>0</v>
      </c>
      <c r="D31" s="44"/>
      <c r="E31" s="52"/>
      <c r="F31" s="44"/>
      <c r="G31" s="47">
        <v>2022</v>
      </c>
      <c r="H31" s="48">
        <v>114.63142733059361</v>
      </c>
      <c r="I31" s="54"/>
    </row>
    <row r="32" spans="1:9" ht="15.6" x14ac:dyDescent="0.3">
      <c r="A32" s="37">
        <v>3</v>
      </c>
      <c r="B32" s="40" t="s">
        <v>108</v>
      </c>
      <c r="C32" s="55">
        <f>C30*I34</f>
        <v>0</v>
      </c>
      <c r="D32" s="44"/>
      <c r="E32" s="56">
        <f>D32-C32</f>
        <v>0</v>
      </c>
      <c r="F32" s="57"/>
      <c r="G32" s="58">
        <v>2023</v>
      </c>
      <c r="H32" s="48">
        <v>109.09646626082731</v>
      </c>
      <c r="I32" s="54"/>
    </row>
    <row r="33" spans="1:9" ht="15.6" x14ac:dyDescent="0.3">
      <c r="A33" s="83" t="s">
        <v>109</v>
      </c>
      <c r="B33" s="84"/>
      <c r="C33" s="85"/>
      <c r="D33" s="38"/>
      <c r="E33" s="60"/>
      <c r="F33" s="61"/>
      <c r="G33" s="47">
        <v>2024</v>
      </c>
      <c r="H33" s="48">
        <v>109.11350326220534</v>
      </c>
      <c r="I33" s="54"/>
    </row>
    <row r="34" spans="1:9" ht="15.6" x14ac:dyDescent="0.3">
      <c r="A34" s="37">
        <v>1</v>
      </c>
      <c r="B34" s="40" t="s">
        <v>99</v>
      </c>
      <c r="C34" s="41"/>
      <c r="D34" s="38"/>
      <c r="E34" s="62"/>
      <c r="F34" s="63"/>
      <c r="G34" s="47">
        <v>2025</v>
      </c>
      <c r="H34" s="48">
        <v>107.81631706396419</v>
      </c>
      <c r="I34" s="64">
        <f>(H34+100)/200</f>
        <v>1.039081585319821</v>
      </c>
    </row>
    <row r="35" spans="1:9" ht="15.6" x14ac:dyDescent="0.3">
      <c r="A35" s="42" t="s">
        <v>6</v>
      </c>
      <c r="B35" s="40" t="s">
        <v>101</v>
      </c>
      <c r="C35" s="65">
        <f>ССР!D70+ССР!E70</f>
        <v>1673.1938987288042</v>
      </c>
      <c r="D35" s="44"/>
      <c r="E35" s="62"/>
      <c r="F35" s="44"/>
      <c r="G35" s="47">
        <v>2026</v>
      </c>
      <c r="H35" s="48">
        <v>105.26289686896166</v>
      </c>
      <c r="I35" s="64">
        <f>(H35+100)/200*H34/100</f>
        <v>1.1065344785145874</v>
      </c>
    </row>
    <row r="36" spans="1:9" ht="15.6" x14ac:dyDescent="0.3">
      <c r="A36" s="42" t="s">
        <v>7</v>
      </c>
      <c r="B36" s="40" t="s">
        <v>105</v>
      </c>
      <c r="C36" s="65">
        <v>0</v>
      </c>
      <c r="D36" s="44"/>
      <c r="E36" s="62"/>
      <c r="F36" s="44"/>
      <c r="G36" s="47">
        <v>2027</v>
      </c>
      <c r="H36" s="48">
        <v>104.42089798933949</v>
      </c>
      <c r="I36" s="64">
        <f>(H36+100)/200*H35/100*H34/100</f>
        <v>1.1599922999352297</v>
      </c>
    </row>
    <row r="37" spans="1:9" ht="15.6" x14ac:dyDescent="0.3">
      <c r="A37" s="42" t="s">
        <v>8</v>
      </c>
      <c r="B37" s="40" t="s">
        <v>106</v>
      </c>
      <c r="C37" s="65">
        <f>ССР!G70</f>
        <v>154.04944569108363</v>
      </c>
      <c r="D37" s="44"/>
      <c r="E37" s="62"/>
      <c r="F37" s="44"/>
      <c r="G37" s="47">
        <v>2028</v>
      </c>
      <c r="H37" s="48">
        <v>104.42089798933949</v>
      </c>
      <c r="I37" s="64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105">
        <f>C35+C36+C37</f>
        <v>1827.2433444198878</v>
      </c>
      <c r="D38" s="51"/>
      <c r="E38" s="56"/>
      <c r="F38" s="57"/>
      <c r="G38" s="47">
        <v>2029</v>
      </c>
      <c r="H38" s="48">
        <v>104.42089798933949</v>
      </c>
      <c r="I38" s="64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107</v>
      </c>
      <c r="C39" s="50">
        <f>C38-ROUND(C38/1.2,5)</f>
        <v>304.54055441988771</v>
      </c>
      <c r="D39" s="44"/>
      <c r="E39" s="62"/>
      <c r="F39" s="44"/>
      <c r="G39" s="38"/>
      <c r="H39" s="38"/>
      <c r="I39" s="38"/>
    </row>
    <row r="40" spans="1:9" ht="15.6" x14ac:dyDescent="0.3">
      <c r="A40" s="37">
        <v>3</v>
      </c>
      <c r="B40" s="40" t="s">
        <v>108</v>
      </c>
      <c r="C40" s="66">
        <f>C38*I35</f>
        <v>2021.9077612369113</v>
      </c>
      <c r="D40" s="44"/>
      <c r="E40" s="56">
        <f>D40-C40</f>
        <v>-2021.9077612369113</v>
      </c>
      <c r="F40" s="57"/>
      <c r="G40" s="38"/>
      <c r="H40" s="38"/>
      <c r="I40" s="38"/>
    </row>
    <row r="41" spans="1:9" ht="15.6" x14ac:dyDescent="0.3">
      <c r="A41" s="37"/>
      <c r="B41" s="40"/>
      <c r="C41" s="65"/>
      <c r="D41" s="44"/>
      <c r="E41" s="59"/>
      <c r="F41" s="44"/>
      <c r="G41" s="38"/>
      <c r="H41" s="38"/>
      <c r="I41" s="38"/>
    </row>
    <row r="42" spans="1:9" ht="15.6" x14ac:dyDescent="0.3">
      <c r="A42" s="37"/>
      <c r="B42" s="40" t="s">
        <v>110</v>
      </c>
      <c r="C42" s="104">
        <f>C40+C32</f>
        <v>2021.9077612369113</v>
      </c>
      <c r="D42" s="44"/>
      <c r="E42" s="56">
        <f>D42-C42</f>
        <v>-2021.9077612369113</v>
      </c>
      <c r="F42" s="57"/>
      <c r="G42" s="38"/>
      <c r="H42" s="38"/>
      <c r="I42" s="67"/>
    </row>
    <row r="43" spans="1:9" ht="15.6" x14ac:dyDescent="0.3">
      <c r="A43" s="39"/>
      <c r="B43" s="39"/>
      <c r="C43" s="39"/>
      <c r="D43" s="67"/>
      <c r="E43" s="38"/>
      <c r="F43" s="63"/>
      <c r="G43" s="38"/>
      <c r="H43" s="38"/>
      <c r="I43" s="38"/>
    </row>
    <row r="44" spans="1:9" ht="15.6" x14ac:dyDescent="0.3">
      <c r="A44" s="68" t="s">
        <v>111</v>
      </c>
      <c r="B44" s="39"/>
      <c r="C44" s="39"/>
      <c r="D44" s="38"/>
      <c r="E44" s="69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112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94.5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911.22722672334999</v>
      </c>
      <c r="E25" s="20">
        <v>375.87857672787999</v>
      </c>
      <c r="F25" s="20">
        <v>0</v>
      </c>
      <c r="G25" s="20">
        <v>5.4834127659574001</v>
      </c>
      <c r="H25" s="20">
        <v>1292.5892162171999</v>
      </c>
    </row>
    <row r="26" spans="1:8" x14ac:dyDescent="0.3">
      <c r="A26" s="6"/>
      <c r="B26" s="9"/>
      <c r="C26" s="9" t="s">
        <v>26</v>
      </c>
      <c r="D26" s="20">
        <v>911.22722672334999</v>
      </c>
      <c r="E26" s="20">
        <v>375.87857672787999</v>
      </c>
      <c r="F26" s="20">
        <v>0</v>
      </c>
      <c r="G26" s="20">
        <v>5.4834127659574001</v>
      </c>
      <c r="H26" s="20">
        <v>1292.5892162171999</v>
      </c>
    </row>
    <row r="27" spans="1:8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x14ac:dyDescent="0.3">
      <c r="A42" s="6"/>
      <c r="B42" s="9"/>
      <c r="C42" s="9" t="s">
        <v>37</v>
      </c>
      <c r="D42" s="20">
        <v>911.22722672334999</v>
      </c>
      <c r="E42" s="20">
        <v>375.87857672787999</v>
      </c>
      <c r="F42" s="20">
        <v>0</v>
      </c>
      <c r="G42" s="20">
        <v>5.4834127659574001</v>
      </c>
      <c r="H42" s="20">
        <v>1292.5892162171999</v>
      </c>
    </row>
    <row r="43" spans="1:8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22.780680668083001</v>
      </c>
      <c r="E44" s="20">
        <v>9.3969644181972001</v>
      </c>
      <c r="F44" s="20">
        <v>0</v>
      </c>
      <c r="G44" s="20">
        <v>0</v>
      </c>
      <c r="H44" s="20">
        <v>32.177645086280997</v>
      </c>
    </row>
    <row r="45" spans="1:8" x14ac:dyDescent="0.3">
      <c r="A45" s="6"/>
      <c r="B45" s="9"/>
      <c r="C45" s="9" t="s">
        <v>41</v>
      </c>
      <c r="D45" s="20">
        <v>22.780680668083001</v>
      </c>
      <c r="E45" s="20">
        <v>9.3969644181972001</v>
      </c>
      <c r="F45" s="20">
        <v>0</v>
      </c>
      <c r="G45" s="20">
        <v>0</v>
      </c>
      <c r="H45" s="20">
        <v>32.177645086280997</v>
      </c>
    </row>
    <row r="46" spans="1:8" x14ac:dyDescent="0.3">
      <c r="A46" s="6"/>
      <c r="B46" s="9"/>
      <c r="C46" s="9" t="s">
        <v>42</v>
      </c>
      <c r="D46" s="20">
        <v>934.00790739142997</v>
      </c>
      <c r="E46" s="20">
        <v>385.27554114607</v>
      </c>
      <c r="F46" s="20">
        <v>0</v>
      </c>
      <c r="G46" s="20">
        <v>5.4834127659574001</v>
      </c>
      <c r="H46" s="20">
        <v>1324.7668613035</v>
      </c>
    </row>
    <row r="47" spans="1:8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5.7332782666105002</v>
      </c>
      <c r="H48" s="20">
        <v>5.7332782666105002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24.377606382915999</v>
      </c>
      <c r="E49" s="20">
        <v>10.055691623913001</v>
      </c>
      <c r="F49" s="20">
        <v>0</v>
      </c>
      <c r="G49" s="20">
        <v>0</v>
      </c>
      <c r="H49" s="20">
        <v>34.433298006828998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28.628450833264001</v>
      </c>
      <c r="H50" s="20">
        <v>28.628450833264001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11.254212893717</v>
      </c>
      <c r="H51" s="20">
        <v>11.254212893717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7.2803533544259</v>
      </c>
      <c r="H52" s="20">
        <v>7.2803533544259</v>
      </c>
    </row>
    <row r="53" spans="1:8" x14ac:dyDescent="0.3">
      <c r="A53" s="6"/>
      <c r="B53" s="9"/>
      <c r="C53" s="9" t="s">
        <v>65</v>
      </c>
      <c r="D53" s="20">
        <v>24.377606382915999</v>
      </c>
      <c r="E53" s="20">
        <v>10.055691623913001</v>
      </c>
      <c r="F53" s="20">
        <v>0</v>
      </c>
      <c r="G53" s="20">
        <v>52.896295348016999</v>
      </c>
      <c r="H53" s="20">
        <v>87.329593354845997</v>
      </c>
    </row>
    <row r="54" spans="1:8" x14ac:dyDescent="0.3">
      <c r="A54" s="6"/>
      <c r="B54" s="9"/>
      <c r="C54" s="9" t="s">
        <v>64</v>
      </c>
      <c r="D54" s="20">
        <v>958.38551377434999</v>
      </c>
      <c r="E54" s="20">
        <v>395.33123276998998</v>
      </c>
      <c r="F54" s="20">
        <v>0</v>
      </c>
      <c r="G54" s="20">
        <v>58.379708113973997</v>
      </c>
      <c r="H54" s="20">
        <v>1412.0964546583</v>
      </c>
    </row>
    <row r="55" spans="1:8" ht="31.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x14ac:dyDescent="0.3">
      <c r="A58" s="6"/>
      <c r="B58" s="9"/>
      <c r="C58" s="9" t="s">
        <v>61</v>
      </c>
      <c r="D58" s="20">
        <v>958.38551377434999</v>
      </c>
      <c r="E58" s="20">
        <v>395.33123276998998</v>
      </c>
      <c r="F58" s="20">
        <v>0</v>
      </c>
      <c r="G58" s="20">
        <v>58.379708113973997</v>
      </c>
      <c r="H58" s="20">
        <v>1412.0964546583</v>
      </c>
    </row>
    <row r="59" spans="1:8" ht="157.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66.255765746123004</v>
      </c>
      <c r="H60" s="20">
        <v>66.255765746123004</v>
      </c>
    </row>
    <row r="61" spans="1:8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66.255765746123004</v>
      </c>
      <c r="H61" s="20">
        <v>66.255765746123004</v>
      </c>
    </row>
    <row r="62" spans="1:8" x14ac:dyDescent="0.3">
      <c r="A62" s="6"/>
      <c r="B62" s="9"/>
      <c r="C62" s="9" t="s">
        <v>56</v>
      </c>
      <c r="D62" s="20">
        <v>958.38551377434999</v>
      </c>
      <c r="E62" s="20">
        <v>395.33123276998998</v>
      </c>
      <c r="F62" s="20">
        <v>0</v>
      </c>
      <c r="G62" s="20">
        <v>124.63547386010001</v>
      </c>
      <c r="H62" s="20">
        <v>1478.3522204044</v>
      </c>
    </row>
    <row r="63" spans="1:8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47.25" customHeight="1" x14ac:dyDescent="0.3">
      <c r="A64" s="6">
        <v>9</v>
      </c>
      <c r="B64" s="6" t="s">
        <v>54</v>
      </c>
      <c r="C64" s="7" t="s">
        <v>53</v>
      </c>
      <c r="D64" s="20">
        <f>D62 * 3%</f>
        <v>28.751565413230498</v>
      </c>
      <c r="E64" s="20">
        <f>E62 * 3%</f>
        <v>11.859936983099699</v>
      </c>
      <c r="F64" s="20">
        <f>F62 * 3%</f>
        <v>0</v>
      </c>
      <c r="G64" s="20">
        <f>G62 * 3%</f>
        <v>3.7390642158029999</v>
      </c>
      <c r="H64" s="20">
        <f>SUM(D64:G64)</f>
        <v>44.350566612133193</v>
      </c>
    </row>
    <row r="65" spans="1:8" x14ac:dyDescent="0.3">
      <c r="A65" s="6"/>
      <c r="B65" s="9"/>
      <c r="C65" s="9" t="s">
        <v>52</v>
      </c>
      <c r="D65" s="20">
        <f>D64</f>
        <v>28.751565413230498</v>
      </c>
      <c r="E65" s="20">
        <f>E64</f>
        <v>11.859936983099699</v>
      </c>
      <c r="F65" s="20">
        <f>F64</f>
        <v>0</v>
      </c>
      <c r="G65" s="20">
        <f>G64</f>
        <v>3.7390642158029999</v>
      </c>
      <c r="H65" s="20">
        <f>SUM(D65:G65)</f>
        <v>44.350566612133193</v>
      </c>
    </row>
    <row r="66" spans="1:8" x14ac:dyDescent="0.3">
      <c r="A66" s="6"/>
      <c r="B66" s="9"/>
      <c r="C66" s="9" t="s">
        <v>51</v>
      </c>
      <c r="D66" s="20">
        <f>D65 + D62</f>
        <v>987.13707918758053</v>
      </c>
      <c r="E66" s="20">
        <f>E65 + E62</f>
        <v>407.1911697530897</v>
      </c>
      <c r="F66" s="20">
        <f>F65 + F62</f>
        <v>0</v>
      </c>
      <c r="G66" s="20">
        <f>G65 + G62</f>
        <v>128.37453807590302</v>
      </c>
      <c r="H66" s="20">
        <f>SUM(D66:G66)</f>
        <v>1522.7027870165732</v>
      </c>
    </row>
    <row r="67" spans="1:8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x14ac:dyDescent="0.3">
      <c r="A68" s="6">
        <v>10</v>
      </c>
      <c r="B68" s="6" t="s">
        <v>49</v>
      </c>
      <c r="C68" s="7" t="s">
        <v>48</v>
      </c>
      <c r="D68" s="20">
        <f>D66 * 20%</f>
        <v>197.42741583751612</v>
      </c>
      <c r="E68" s="20">
        <f>E66 * 20%</f>
        <v>81.438233950617942</v>
      </c>
      <c r="F68" s="20">
        <f>F66 * 20%</f>
        <v>0</v>
      </c>
      <c r="G68" s="20">
        <f>G66 * 20%</f>
        <v>25.674907615180604</v>
      </c>
      <c r="H68" s="20">
        <f>SUM(D68:G68)</f>
        <v>304.54055740331466</v>
      </c>
    </row>
    <row r="69" spans="1:8" x14ac:dyDescent="0.3">
      <c r="A69" s="6"/>
      <c r="B69" s="9"/>
      <c r="C69" s="9" t="s">
        <v>47</v>
      </c>
      <c r="D69" s="20">
        <f>D68</f>
        <v>197.42741583751612</v>
      </c>
      <c r="E69" s="20">
        <f>E68</f>
        <v>81.438233950617942</v>
      </c>
      <c r="F69" s="20">
        <f>F68</f>
        <v>0</v>
      </c>
      <c r="G69" s="20">
        <f>G68</f>
        <v>25.674907615180604</v>
      </c>
      <c r="H69" s="20">
        <f>SUM(D69:G69)</f>
        <v>304.54055740331466</v>
      </c>
    </row>
    <row r="70" spans="1:8" x14ac:dyDescent="0.3">
      <c r="A70" s="6"/>
      <c r="B70" s="9"/>
      <c r="C70" s="9" t="s">
        <v>46</v>
      </c>
      <c r="D70" s="20">
        <f>D69 + D66</f>
        <v>1184.5644950250967</v>
      </c>
      <c r="E70" s="20">
        <f>E69 + E66</f>
        <v>488.62940370370762</v>
      </c>
      <c r="F70" s="20">
        <f>F69 + F66</f>
        <v>0</v>
      </c>
      <c r="G70" s="20">
        <f>G69 + G66</f>
        <v>154.04944569108363</v>
      </c>
      <c r="H70" s="20">
        <f>SUM(D70:G70)</f>
        <v>1827.2433444198878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112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77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911.22722672334999</v>
      </c>
      <c r="E13" s="19">
        <v>375.87857672787999</v>
      </c>
      <c r="F13" s="19">
        <v>0</v>
      </c>
      <c r="G13" s="19">
        <v>5.4905998214628999</v>
      </c>
      <c r="H13" s="19">
        <v>1292.5964032726999</v>
      </c>
      <c r="J13" s="5"/>
    </row>
    <row r="14" spans="1:14" x14ac:dyDescent="0.3">
      <c r="A14" s="6"/>
      <c r="B14" s="9"/>
      <c r="C14" s="9" t="s">
        <v>80</v>
      </c>
      <c r="D14" s="19">
        <v>911.22722672334999</v>
      </c>
      <c r="E14" s="19">
        <v>375.87857672787999</v>
      </c>
      <c r="F14" s="19">
        <v>0</v>
      </c>
      <c r="G14" s="19">
        <v>5.4905998214628999</v>
      </c>
      <c r="H14" s="19">
        <v>1292.5964032726999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112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77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5.4905998214628999</v>
      </c>
      <c r="H13" s="19">
        <v>5.4905998214628999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5.4905998214628999</v>
      </c>
      <c r="H14" s="19">
        <v>5.4905998214628999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112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77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58</v>
      </c>
      <c r="D13" s="19">
        <v>0</v>
      </c>
      <c r="E13" s="19">
        <v>0</v>
      </c>
      <c r="F13" s="19">
        <v>0</v>
      </c>
      <c r="G13" s="19">
        <v>66.255765746123004</v>
      </c>
      <c r="H13" s="19">
        <v>66.255765746123004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66.255765746123004</v>
      </c>
      <c r="H14" s="19">
        <v>66.255765746123004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0" zoomScaleNormal="70" workbookViewId="0">
      <selection activeCell="C23" sqref="C23"/>
    </sheetView>
  </sheetViews>
  <sheetFormatPr defaultColWidth="8.88671875" defaultRowHeight="18" x14ac:dyDescent="0.3"/>
  <cols>
    <col min="1" max="1" width="18" style="72" customWidth="1"/>
    <col min="2" max="2" width="92.6640625" style="70" customWidth="1"/>
    <col min="3" max="3" width="30" style="70" customWidth="1"/>
    <col min="4" max="4" width="15.6640625" style="71" customWidth="1"/>
    <col min="5" max="6" width="14.33203125" style="71" customWidth="1"/>
    <col min="7" max="7" width="20.109375" style="71" customWidth="1"/>
    <col min="8" max="8" width="136.33203125" style="70" customWidth="1"/>
    <col min="10" max="10" width="19.44140625" customWidth="1"/>
  </cols>
  <sheetData>
    <row r="1" spans="1:8" ht="75.900000000000006" customHeight="1" x14ac:dyDescent="0.3">
      <c r="A1" s="78" t="s">
        <v>130</v>
      </c>
      <c r="B1" s="78" t="s">
        <v>129</v>
      </c>
      <c r="C1" s="78" t="s">
        <v>128</v>
      </c>
      <c r="D1" s="78" t="s">
        <v>127</v>
      </c>
      <c r="E1" s="78" t="s">
        <v>126</v>
      </c>
      <c r="F1" s="78" t="s">
        <v>125</v>
      </c>
      <c r="G1" s="78" t="s">
        <v>124</v>
      </c>
      <c r="H1" s="78" t="s">
        <v>123</v>
      </c>
    </row>
    <row r="2" spans="1:8" x14ac:dyDescent="0.3">
      <c r="A2" s="78">
        <v>1</v>
      </c>
      <c r="B2" s="78">
        <v>2</v>
      </c>
      <c r="C2" s="78">
        <v>3</v>
      </c>
      <c r="D2" s="78">
        <v>4</v>
      </c>
      <c r="E2" s="78">
        <v>5</v>
      </c>
      <c r="F2" s="78">
        <v>6</v>
      </c>
      <c r="G2" s="78">
        <v>7</v>
      </c>
      <c r="H2" s="78">
        <v>8</v>
      </c>
    </row>
    <row r="3" spans="1:8" ht="24.6" x14ac:dyDescent="0.3">
      <c r="A3" s="94" t="s">
        <v>76</v>
      </c>
      <c r="B3" s="95"/>
      <c r="C3" s="82"/>
      <c r="D3" s="80">
        <v>1292.5964032726999</v>
      </c>
      <c r="E3" s="76"/>
      <c r="F3" s="76"/>
      <c r="G3" s="76"/>
      <c r="H3" s="81"/>
    </row>
    <row r="4" spans="1:8" x14ac:dyDescent="0.3">
      <c r="A4" s="96" t="s">
        <v>122</v>
      </c>
      <c r="B4" s="79" t="s">
        <v>119</v>
      </c>
      <c r="C4" s="82"/>
      <c r="D4" s="80">
        <v>911.22722672334999</v>
      </c>
      <c r="E4" s="76"/>
      <c r="F4" s="76"/>
      <c r="G4" s="76"/>
      <c r="H4" s="81"/>
    </row>
    <row r="5" spans="1:8" x14ac:dyDescent="0.3">
      <c r="A5" s="96"/>
      <c r="B5" s="79" t="s">
        <v>117</v>
      </c>
      <c r="C5" s="78"/>
      <c r="D5" s="80">
        <v>375.87857672787999</v>
      </c>
      <c r="E5" s="76"/>
      <c r="F5" s="76"/>
      <c r="G5" s="76"/>
      <c r="H5" s="75"/>
    </row>
    <row r="6" spans="1:8" x14ac:dyDescent="0.3">
      <c r="A6" s="97"/>
      <c r="B6" s="79" t="s">
        <v>116</v>
      </c>
      <c r="C6" s="78"/>
      <c r="D6" s="80">
        <v>0</v>
      </c>
      <c r="E6" s="76"/>
      <c r="F6" s="76"/>
      <c r="G6" s="76"/>
      <c r="H6" s="75"/>
    </row>
    <row r="7" spans="1:8" x14ac:dyDescent="0.3">
      <c r="A7" s="97"/>
      <c r="B7" s="79" t="s">
        <v>115</v>
      </c>
      <c r="C7" s="78"/>
      <c r="D7" s="80">
        <v>5.4905998214628999</v>
      </c>
      <c r="E7" s="76"/>
      <c r="F7" s="76"/>
      <c r="G7" s="76"/>
      <c r="H7" s="75"/>
    </row>
    <row r="8" spans="1:8" x14ac:dyDescent="0.3">
      <c r="A8" s="98" t="s">
        <v>79</v>
      </c>
      <c r="B8" s="99"/>
      <c r="C8" s="96" t="s">
        <v>25</v>
      </c>
      <c r="D8" s="77">
        <v>1292.5964032726999</v>
      </c>
      <c r="E8" s="76">
        <v>0.27272000000000002</v>
      </c>
      <c r="F8" s="76" t="s">
        <v>96</v>
      </c>
      <c r="G8" s="77">
        <v>4739.6465359075</v>
      </c>
      <c r="H8" s="75"/>
    </row>
    <row r="9" spans="1:8" x14ac:dyDescent="0.3">
      <c r="A9" s="100">
        <v>1</v>
      </c>
      <c r="B9" s="79" t="s">
        <v>119</v>
      </c>
      <c r="C9" s="96"/>
      <c r="D9" s="77">
        <v>911.22722672334999</v>
      </c>
      <c r="E9" s="76"/>
      <c r="F9" s="76"/>
      <c r="G9" s="76"/>
      <c r="H9" s="97" t="s">
        <v>118</v>
      </c>
    </row>
    <row r="10" spans="1:8" x14ac:dyDescent="0.3">
      <c r="A10" s="96"/>
      <c r="B10" s="79" t="s">
        <v>117</v>
      </c>
      <c r="C10" s="96"/>
      <c r="D10" s="77">
        <v>375.87857672787999</v>
      </c>
      <c r="E10" s="76"/>
      <c r="F10" s="76"/>
      <c r="G10" s="76"/>
      <c r="H10" s="97"/>
    </row>
    <row r="11" spans="1:8" x14ac:dyDescent="0.3">
      <c r="A11" s="96"/>
      <c r="B11" s="79" t="s">
        <v>116</v>
      </c>
      <c r="C11" s="96"/>
      <c r="D11" s="77">
        <v>0</v>
      </c>
      <c r="E11" s="76"/>
      <c r="F11" s="76"/>
      <c r="G11" s="76"/>
      <c r="H11" s="97"/>
    </row>
    <row r="12" spans="1:8" x14ac:dyDescent="0.3">
      <c r="A12" s="96"/>
      <c r="B12" s="79" t="s">
        <v>115</v>
      </c>
      <c r="C12" s="96"/>
      <c r="D12" s="77">
        <v>5.4905998214628999</v>
      </c>
      <c r="E12" s="76"/>
      <c r="F12" s="76"/>
      <c r="G12" s="76"/>
      <c r="H12" s="97"/>
    </row>
    <row r="13" spans="1:8" ht="24.6" x14ac:dyDescent="0.3">
      <c r="A13" s="101" t="s">
        <v>45</v>
      </c>
      <c r="B13" s="95"/>
      <c r="C13" s="78"/>
      <c r="D13" s="80">
        <v>5.4905998214628999</v>
      </c>
      <c r="E13" s="76"/>
      <c r="F13" s="76"/>
      <c r="G13" s="76"/>
      <c r="H13" s="75"/>
    </row>
    <row r="14" spans="1:8" x14ac:dyDescent="0.3">
      <c r="A14" s="96" t="s">
        <v>121</v>
      </c>
      <c r="B14" s="79" t="s">
        <v>119</v>
      </c>
      <c r="C14" s="78"/>
      <c r="D14" s="80">
        <v>0</v>
      </c>
      <c r="E14" s="76"/>
      <c r="F14" s="76"/>
      <c r="G14" s="76"/>
      <c r="H14" s="75"/>
    </row>
    <row r="15" spans="1:8" x14ac:dyDescent="0.3">
      <c r="A15" s="96"/>
      <c r="B15" s="79" t="s">
        <v>117</v>
      </c>
      <c r="C15" s="78"/>
      <c r="D15" s="80">
        <v>0</v>
      </c>
      <c r="E15" s="76"/>
      <c r="F15" s="76"/>
      <c r="G15" s="76"/>
      <c r="H15" s="75"/>
    </row>
    <row r="16" spans="1:8" x14ac:dyDescent="0.3">
      <c r="A16" s="96"/>
      <c r="B16" s="79" t="s">
        <v>116</v>
      </c>
      <c r="C16" s="78"/>
      <c r="D16" s="80">
        <v>0</v>
      </c>
      <c r="E16" s="76"/>
      <c r="F16" s="76"/>
      <c r="G16" s="76"/>
      <c r="H16" s="75"/>
    </row>
    <row r="17" spans="1:8" x14ac:dyDescent="0.3">
      <c r="A17" s="96"/>
      <c r="B17" s="79" t="s">
        <v>115</v>
      </c>
      <c r="C17" s="78"/>
      <c r="D17" s="80">
        <v>5.4905998214628999</v>
      </c>
      <c r="E17" s="76"/>
      <c r="F17" s="76"/>
      <c r="G17" s="76"/>
      <c r="H17" s="75"/>
    </row>
    <row r="18" spans="1:8" x14ac:dyDescent="0.3">
      <c r="A18" s="98" t="s">
        <v>83</v>
      </c>
      <c r="B18" s="99"/>
      <c r="C18" s="96" t="s">
        <v>25</v>
      </c>
      <c r="D18" s="77">
        <v>5.4905998214628999</v>
      </c>
      <c r="E18" s="76">
        <v>0.27272000000000002</v>
      </c>
      <c r="F18" s="76" t="s">
        <v>96</v>
      </c>
      <c r="G18" s="77">
        <v>20.132736218329999</v>
      </c>
      <c r="H18" s="75"/>
    </row>
    <row r="19" spans="1:8" x14ac:dyDescent="0.3">
      <c r="A19" s="100">
        <v>1</v>
      </c>
      <c r="B19" s="79" t="s">
        <v>119</v>
      </c>
      <c r="C19" s="96"/>
      <c r="D19" s="77">
        <v>0</v>
      </c>
      <c r="E19" s="76"/>
      <c r="F19" s="76"/>
      <c r="G19" s="76"/>
      <c r="H19" s="97" t="s">
        <v>118</v>
      </c>
    </row>
    <row r="20" spans="1:8" x14ac:dyDescent="0.3">
      <c r="A20" s="96"/>
      <c r="B20" s="79" t="s">
        <v>117</v>
      </c>
      <c r="C20" s="96"/>
      <c r="D20" s="77">
        <v>0</v>
      </c>
      <c r="E20" s="76"/>
      <c r="F20" s="76"/>
      <c r="G20" s="76"/>
      <c r="H20" s="97"/>
    </row>
    <row r="21" spans="1:8" x14ac:dyDescent="0.3">
      <c r="A21" s="96"/>
      <c r="B21" s="79" t="s">
        <v>116</v>
      </c>
      <c r="C21" s="96"/>
      <c r="D21" s="77">
        <v>0</v>
      </c>
      <c r="E21" s="76"/>
      <c r="F21" s="76"/>
      <c r="G21" s="76"/>
      <c r="H21" s="97"/>
    </row>
    <row r="22" spans="1:8" x14ac:dyDescent="0.3">
      <c r="A22" s="96"/>
      <c r="B22" s="79" t="s">
        <v>115</v>
      </c>
      <c r="C22" s="96"/>
      <c r="D22" s="77">
        <v>5.4905998214628999</v>
      </c>
      <c r="E22" s="76"/>
      <c r="F22" s="76"/>
      <c r="G22" s="76"/>
      <c r="H22" s="97"/>
    </row>
    <row r="23" spans="1:8" ht="24.6" x14ac:dyDescent="0.3">
      <c r="A23" s="101" t="s">
        <v>58</v>
      </c>
      <c r="B23" s="95"/>
      <c r="C23" s="78"/>
      <c r="D23" s="80">
        <v>66.255765746123004</v>
      </c>
      <c r="E23" s="76"/>
      <c r="F23" s="76"/>
      <c r="G23" s="76"/>
      <c r="H23" s="75"/>
    </row>
    <row r="24" spans="1:8" x14ac:dyDescent="0.3">
      <c r="A24" s="96" t="s">
        <v>120</v>
      </c>
      <c r="B24" s="79" t="s">
        <v>119</v>
      </c>
      <c r="C24" s="78"/>
      <c r="D24" s="80">
        <v>0</v>
      </c>
      <c r="E24" s="76"/>
      <c r="F24" s="76"/>
      <c r="G24" s="76"/>
      <c r="H24" s="75"/>
    </row>
    <row r="25" spans="1:8" x14ac:dyDescent="0.3">
      <c r="A25" s="96"/>
      <c r="B25" s="79" t="s">
        <v>117</v>
      </c>
      <c r="C25" s="78"/>
      <c r="D25" s="80">
        <v>0</v>
      </c>
      <c r="E25" s="76"/>
      <c r="F25" s="76"/>
      <c r="G25" s="76"/>
      <c r="H25" s="75"/>
    </row>
    <row r="26" spans="1:8" x14ac:dyDescent="0.3">
      <c r="A26" s="96"/>
      <c r="B26" s="79" t="s">
        <v>116</v>
      </c>
      <c r="C26" s="78"/>
      <c r="D26" s="80">
        <v>0</v>
      </c>
      <c r="E26" s="76"/>
      <c r="F26" s="76"/>
      <c r="G26" s="76"/>
      <c r="H26" s="75"/>
    </row>
    <row r="27" spans="1:8" x14ac:dyDescent="0.3">
      <c r="A27" s="96"/>
      <c r="B27" s="79" t="s">
        <v>115</v>
      </c>
      <c r="C27" s="78"/>
      <c r="D27" s="80">
        <v>66.255765746123004</v>
      </c>
      <c r="E27" s="76"/>
      <c r="F27" s="76"/>
      <c r="G27" s="76"/>
      <c r="H27" s="75"/>
    </row>
    <row r="28" spans="1:8" x14ac:dyDescent="0.3">
      <c r="A28" s="98" t="s">
        <v>58</v>
      </c>
      <c r="B28" s="99"/>
      <c r="C28" s="96" t="s">
        <v>25</v>
      </c>
      <c r="D28" s="77">
        <v>66.255765746123004</v>
      </c>
      <c r="E28" s="76">
        <v>0.27272000000000002</v>
      </c>
      <c r="F28" s="76" t="s">
        <v>96</v>
      </c>
      <c r="G28" s="77">
        <v>242.94428625008999</v>
      </c>
      <c r="H28" s="75"/>
    </row>
    <row r="29" spans="1:8" x14ac:dyDescent="0.3">
      <c r="A29" s="100">
        <v>1</v>
      </c>
      <c r="B29" s="79" t="s">
        <v>119</v>
      </c>
      <c r="C29" s="96"/>
      <c r="D29" s="77">
        <v>0</v>
      </c>
      <c r="E29" s="76"/>
      <c r="F29" s="76"/>
      <c r="G29" s="76"/>
      <c r="H29" s="97" t="s">
        <v>118</v>
      </c>
    </row>
    <row r="30" spans="1:8" x14ac:dyDescent="0.3">
      <c r="A30" s="96"/>
      <c r="B30" s="79" t="s">
        <v>117</v>
      </c>
      <c r="C30" s="96"/>
      <c r="D30" s="77">
        <v>0</v>
      </c>
      <c r="E30" s="76"/>
      <c r="F30" s="76"/>
      <c r="G30" s="76"/>
      <c r="H30" s="97"/>
    </row>
    <row r="31" spans="1:8" x14ac:dyDescent="0.3">
      <c r="A31" s="96"/>
      <c r="B31" s="79" t="s">
        <v>116</v>
      </c>
      <c r="C31" s="96"/>
      <c r="D31" s="77">
        <v>0</v>
      </c>
      <c r="E31" s="76"/>
      <c r="F31" s="76"/>
      <c r="G31" s="76"/>
      <c r="H31" s="97"/>
    </row>
    <row r="32" spans="1:8" x14ac:dyDescent="0.3">
      <c r="A32" s="96"/>
      <c r="B32" s="79" t="s">
        <v>115</v>
      </c>
      <c r="C32" s="96"/>
      <c r="D32" s="77">
        <v>66.255765746123004</v>
      </c>
      <c r="E32" s="76"/>
      <c r="F32" s="76"/>
      <c r="G32" s="76"/>
      <c r="H32" s="97"/>
    </row>
    <row r="33" spans="1:8" x14ac:dyDescent="0.3">
      <c r="A33" s="74"/>
      <c r="C33" s="74"/>
      <c r="D33" s="72"/>
      <c r="E33" s="72"/>
      <c r="F33" s="72"/>
      <c r="G33" s="72"/>
      <c r="H33" s="73"/>
    </row>
    <row r="35" spans="1:8" x14ac:dyDescent="0.3">
      <c r="A35" s="102" t="s">
        <v>114</v>
      </c>
      <c r="B35" s="102"/>
      <c r="C35" s="102"/>
      <c r="D35" s="102"/>
      <c r="E35" s="102"/>
      <c r="F35" s="102"/>
      <c r="G35" s="102"/>
      <c r="H35" s="102"/>
    </row>
    <row r="36" spans="1:8" x14ac:dyDescent="0.3">
      <c r="A36" s="102" t="s">
        <v>113</v>
      </c>
      <c r="B36" s="102"/>
      <c r="C36" s="102"/>
      <c r="D36" s="102"/>
      <c r="E36" s="102"/>
      <c r="F36" s="102"/>
      <c r="G36" s="102"/>
      <c r="H36" s="102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86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87</v>
      </c>
      <c r="B3" s="6" t="s">
        <v>88</v>
      </c>
      <c r="C3" s="6" t="s">
        <v>89</v>
      </c>
      <c r="D3" s="6" t="s">
        <v>90</v>
      </c>
      <c r="E3" s="6" t="s">
        <v>91</v>
      </c>
      <c r="F3" s="6" t="s">
        <v>92</v>
      </c>
      <c r="G3" s="6" t="s">
        <v>93</v>
      </c>
      <c r="H3" s="6" t="s">
        <v>94</v>
      </c>
    </row>
    <row r="4" spans="1:8" ht="39" customHeight="1" x14ac:dyDescent="0.3">
      <c r="A4" s="25" t="s">
        <v>95</v>
      </c>
      <c r="B4" s="26" t="s">
        <v>96</v>
      </c>
      <c r="C4" s="27">
        <v>0.27272000000000002</v>
      </c>
      <c r="D4" s="27">
        <v>2598.2352780330002</v>
      </c>
      <c r="E4" s="26">
        <v>6</v>
      </c>
      <c r="F4" s="26"/>
      <c r="G4" s="27">
        <v>708.59072502516005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2025-11-12T07:21:32Z</dcterms:modified>
</cp:coreProperties>
</file>